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Q4 A1 = Awards R 30K - R200 " sheetId="1" r:id="rId1"/>
  </sheets>
  <definedNames>
    <definedName name="_xlnm.Print_Area" localSheetId="0">'Q4 A1 = Awards R 30K - R200 '!$A$1:$W$24</definedName>
  </definedNames>
  <calcPr calcId="125725"/>
</workbook>
</file>

<file path=xl/calcChain.xml><?xml version="1.0" encoding="utf-8"?>
<calcChain xmlns="http://schemas.openxmlformats.org/spreadsheetml/2006/main">
  <c r="U15" i="1"/>
  <c r="V14"/>
  <c r="N14"/>
  <c r="L14"/>
  <c r="R14" s="1"/>
  <c r="I14"/>
  <c r="I13"/>
  <c r="N13" s="1"/>
  <c r="T12"/>
  <c r="N12"/>
  <c r="L12"/>
  <c r="R12" s="1"/>
  <c r="N11"/>
  <c r="I11"/>
  <c r="V11" s="1"/>
  <c r="V10"/>
  <c r="L10"/>
  <c r="P10" s="1"/>
  <c r="I10"/>
  <c r="N10" s="1"/>
  <c r="T9"/>
  <c r="P9"/>
  <c r="N9"/>
  <c r="L9"/>
  <c r="R9" s="1"/>
  <c r="T8"/>
  <c r="R8"/>
  <c r="P8"/>
  <c r="N8"/>
  <c r="L8"/>
  <c r="T7"/>
  <c r="N7"/>
  <c r="L7"/>
  <c r="P7" s="1"/>
  <c r="V6"/>
  <c r="N6"/>
  <c r="L6"/>
  <c r="R6" s="1"/>
  <c r="I6"/>
  <c r="T5"/>
  <c r="R5"/>
  <c r="P5"/>
  <c r="N5"/>
  <c r="L5"/>
  <c r="T4"/>
  <c r="N4"/>
  <c r="L4"/>
  <c r="P4" s="1"/>
  <c r="V3"/>
  <c r="V15" s="1"/>
  <c r="N3"/>
  <c r="L3"/>
  <c r="I3"/>
  <c r="V16" l="1"/>
  <c r="N15"/>
  <c r="R4"/>
  <c r="P3"/>
  <c r="P6"/>
  <c r="P12"/>
  <c r="L13"/>
  <c r="T13"/>
  <c r="T15" s="1"/>
  <c r="T16" s="1"/>
  <c r="P14"/>
  <c r="I15"/>
  <c r="R7"/>
  <c r="R10"/>
  <c r="R3"/>
  <c r="L11"/>
  <c r="L15" s="1"/>
  <c r="L23" l="1"/>
  <c r="K15"/>
  <c r="P13"/>
  <c r="R13"/>
  <c r="M15"/>
  <c r="N23"/>
  <c r="R11"/>
  <c r="P11"/>
  <c r="P15" s="1"/>
  <c r="I23"/>
  <c r="U16"/>
  <c r="Q15"/>
  <c r="P23" l="1"/>
  <c r="O15"/>
</calcChain>
</file>

<file path=xl/sharedStrings.xml><?xml version="1.0" encoding="utf-8"?>
<sst xmlns="http://schemas.openxmlformats.org/spreadsheetml/2006/main" count="124" uniqueCount="96">
  <si>
    <t>ANNEXURE A 1 - empowerment points for 2011/2012 awards from R30,000 to R200,000 as at 30 June 2012</t>
  </si>
  <si>
    <t>#</t>
  </si>
  <si>
    <t>Vote No.</t>
  </si>
  <si>
    <t>SCM Process</t>
  </si>
  <si>
    <t>Project Description</t>
  </si>
  <si>
    <t>Date Awarded</t>
  </si>
  <si>
    <t xml:space="preserve"> Supplier Name</t>
  </si>
  <si>
    <t>Order Date</t>
  </si>
  <si>
    <t>Order No.</t>
  </si>
  <si>
    <t>Awarded Amount (VAT EXC)</t>
  </si>
  <si>
    <t>DEPT</t>
  </si>
  <si>
    <t>% of HDI</t>
  </si>
  <si>
    <t>HDI Amount</t>
  </si>
  <si>
    <t>% of Women</t>
  </si>
  <si>
    <t>Women Amount</t>
  </si>
  <si>
    <t>% of Youth</t>
  </si>
  <si>
    <t>Youth Amount</t>
  </si>
  <si>
    <t>% of disabled</t>
  </si>
  <si>
    <t>Disabled Amount</t>
  </si>
  <si>
    <t>Location</t>
  </si>
  <si>
    <t>Waterberg</t>
  </si>
  <si>
    <t>Limpopo</t>
  </si>
  <si>
    <t>National</t>
  </si>
  <si>
    <t>'MC003       015139</t>
  </si>
  <si>
    <t>LIMITED BIDDING</t>
  </si>
  <si>
    <t>TRAINING FOR 25 DELEGATES ATTENDING HEALTH AND HYGIENE WORKSHOP</t>
  </si>
  <si>
    <t>20466 REFLECTIONS INSTITUTE FOR DEVELOPMENT</t>
  </si>
  <si>
    <t>'000458</t>
  </si>
  <si>
    <t>CSSS</t>
  </si>
  <si>
    <t>Gauteng (Johannesburg)</t>
  </si>
  <si>
    <t>'IN021</t>
  </si>
  <si>
    <t xml:space="preserve">MAITENANCE OF MODIMOLLE CAMERAS  </t>
  </si>
  <si>
    <t>16/04/2012</t>
  </si>
  <si>
    <t>'01972 WATERBERG CHAMBER OF COMMERCE</t>
  </si>
  <si>
    <t>'000476</t>
  </si>
  <si>
    <t>PED</t>
  </si>
  <si>
    <t>Waterberg (Modimolle)</t>
  </si>
  <si>
    <t>'SC012</t>
  </si>
  <si>
    <t xml:space="preserve">DESIGN STAND FOR TOURISM INDABA </t>
  </si>
  <si>
    <t>18/04/2012</t>
  </si>
  <si>
    <t>'00424 LIMPOPO TOURISM &amp; PARKS</t>
  </si>
  <si>
    <t>'000493</t>
  </si>
  <si>
    <t>'CO019</t>
  </si>
  <si>
    <t>NOTICE BOARD</t>
  </si>
  <si>
    <t>SUPPLY AND DELIVERY OF IT EQUIPMENTS</t>
  </si>
  <si>
    <t>'20988 VIRTUALIZE (PTY) LTD</t>
  </si>
  <si>
    <t>'000650</t>
  </si>
  <si>
    <t>Gauteng (Centurion )</t>
  </si>
  <si>
    <t>ORGAN OF STATE</t>
  </si>
  <si>
    <t xml:space="preserve">CONFERENCE VENUE AND ENTERTAINMENT FACILITIES  </t>
  </si>
  <si>
    <t>'21000 HOERSKOOL NYLSTROOM</t>
  </si>
  <si>
    <t>'000662</t>
  </si>
  <si>
    <t>EMO</t>
  </si>
  <si>
    <t>'IN017</t>
  </si>
  <si>
    <t>TENTSTABLES TOILETSCHAIRS AND DECORATIONS  09 JUNE 2012</t>
  </si>
  <si>
    <t>'00445 M J MAKWELA'S TENT</t>
  </si>
  <si>
    <t>'000679</t>
  </si>
  <si>
    <t>Waterberg (Belabela)</t>
  </si>
  <si>
    <t>TRANSPORT FROM THABAZIMBI TO MARULENG  JUNE 16 20</t>
  </si>
  <si>
    <t>13/06/2012</t>
  </si>
  <si>
    <t>'01780 SEKE TRADING AND PROJECTS</t>
  </si>
  <si>
    <t>'000704</t>
  </si>
  <si>
    <t>'UE043</t>
  </si>
  <si>
    <t>TRAINING SERVICES-SPORTS ADMINISTRAT</t>
  </si>
  <si>
    <t>18/06/2012</t>
  </si>
  <si>
    <t>'19226 IMBIZO TRADING &amp; DEVELOPMENT C</t>
  </si>
  <si>
    <t>'000720</t>
  </si>
  <si>
    <t>Gauteng (Soshanguve)</t>
  </si>
  <si>
    <t>'UE038</t>
  </si>
  <si>
    <t xml:space="preserve">ICT EQUIPMENTS  </t>
  </si>
  <si>
    <t>'01475 IT MASTER</t>
  </si>
  <si>
    <t>'000730</t>
  </si>
  <si>
    <t>'SC009</t>
  </si>
  <si>
    <t xml:space="preserve">PROCUREMENT OF INDUSTRIAL WASHING MACHINE  </t>
  </si>
  <si>
    <t>'02739 SEABYALE TRADING CC</t>
  </si>
  <si>
    <t>'000732</t>
  </si>
  <si>
    <t>'DM011</t>
  </si>
  <si>
    <t>PRINTING OF 150 IDP DOCUMENTS AND 1</t>
  </si>
  <si>
    <t>26/06/2012</t>
  </si>
  <si>
    <t>'00103 E SMART NETWORKS t/h DYNASTY</t>
  </si>
  <si>
    <t>'000754</t>
  </si>
  <si>
    <t>OMM</t>
  </si>
  <si>
    <t>Waterberg (Mokopane)</t>
  </si>
  <si>
    <t>'MC002       015197</t>
  </si>
  <si>
    <t>OPEN TENDER</t>
  </si>
  <si>
    <t>SUPPLY OF MOGALAKWENA FIRE FIGH</t>
  </si>
  <si>
    <t>22/06/2012</t>
  </si>
  <si>
    <t>'20868 IBL FIRE FIGHTING EQUIPMENT 18</t>
  </si>
  <si>
    <t>'000764</t>
  </si>
  <si>
    <t>Disaster</t>
  </si>
  <si>
    <t>North West (Rosslyn)</t>
  </si>
  <si>
    <t>Total Q4</t>
  </si>
  <si>
    <t>Total Q3</t>
  </si>
  <si>
    <t>Total Q2</t>
  </si>
  <si>
    <t>Total Q1</t>
  </si>
  <si>
    <t>Total YTD Q4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</si>
</sst>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&quot;R&quot;\ #,##0.00"/>
    <numFmt numFmtId="165" formatCode="_ * #,##0.00_ ;_ * \-#,##0.0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1" fontId="3" fillId="0" borderId="3" xfId="0" applyNumberFormat="1" applyFont="1" applyFill="1" applyBorder="1" applyAlignment="1">
      <alignment wrapText="1"/>
    </xf>
    <xf numFmtId="9" fontId="4" fillId="0" borderId="2" xfId="0" applyNumberFormat="1" applyFont="1" applyFill="1" applyBorder="1" applyAlignment="1">
      <alignment horizontal="right"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14" fontId="0" fillId="0" borderId="3" xfId="0" applyNumberFormat="1" applyFont="1" applyBorder="1" applyAlignment="1">
      <alignment horizontal="left" wrapText="1"/>
    </xf>
    <xf numFmtId="0" fontId="0" fillId="0" borderId="3" xfId="0" quotePrefix="1" applyFont="1" applyBorder="1" applyAlignment="1">
      <alignment wrapText="1"/>
    </xf>
    <xf numFmtId="14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43" fontId="5" fillId="0" borderId="3" xfId="0" applyNumberFormat="1" applyFont="1" applyFill="1" applyBorder="1" applyAlignment="1">
      <alignment horizontal="right" wrapText="1"/>
    </xf>
    <xf numFmtId="9" fontId="5" fillId="0" borderId="3" xfId="1" applyFont="1" applyFill="1" applyBorder="1" applyAlignment="1">
      <alignment wrapText="1"/>
    </xf>
    <xf numFmtId="41" fontId="5" fillId="0" borderId="3" xfId="0" applyNumberFormat="1" applyFont="1" applyFill="1" applyBorder="1" applyAlignment="1">
      <alignment wrapText="1"/>
    </xf>
    <xf numFmtId="41" fontId="5" fillId="0" borderId="3" xfId="0" applyNumberFormat="1" applyFont="1" applyFill="1" applyBorder="1" applyAlignment="1">
      <alignment horizontal="left" wrapText="1"/>
    </xf>
    <xf numFmtId="41" fontId="5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1" fontId="5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14" fontId="0" fillId="0" borderId="3" xfId="0" applyNumberFormat="1" applyFont="1" applyFill="1" applyBorder="1" applyAlignment="1">
      <alignment horizontal="left" wrapText="1"/>
    </xf>
    <xf numFmtId="0" fontId="0" fillId="0" borderId="3" xfId="0" quotePrefix="1" applyFont="1" applyFill="1" applyBorder="1" applyAlignment="1">
      <alignment wrapText="1"/>
    </xf>
    <xf numFmtId="14" fontId="5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41" fontId="7" fillId="0" borderId="4" xfId="0" applyNumberFormat="1" applyFont="1" applyFill="1" applyBorder="1"/>
    <xf numFmtId="43" fontId="7" fillId="0" borderId="4" xfId="0" applyNumberFormat="1" applyFont="1" applyFill="1" applyBorder="1" applyAlignment="1">
      <alignment horizontal="left"/>
    </xf>
    <xf numFmtId="9" fontId="7" fillId="0" borderId="4" xfId="0" applyNumberFormat="1" applyFont="1" applyFill="1" applyBorder="1" applyAlignment="1">
      <alignment horizontal="right"/>
    </xf>
    <xf numFmtId="41" fontId="7" fillId="0" borderId="4" xfId="0" applyNumberFormat="1" applyFont="1" applyFill="1" applyBorder="1" applyAlignment="1">
      <alignment horizontal="left"/>
    </xf>
    <xf numFmtId="41" fontId="9" fillId="0" borderId="4" xfId="0" applyNumberFormat="1" applyFont="1" applyFill="1" applyBorder="1" applyAlignment="1">
      <alignment horizontal="center"/>
    </xf>
    <xf numFmtId="43" fontId="7" fillId="0" borderId="4" xfId="0" applyNumberFormat="1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41" fontId="7" fillId="0" borderId="0" xfId="0" applyNumberFormat="1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/>
    <xf numFmtId="41" fontId="7" fillId="0" borderId="0" xfId="0" applyNumberFormat="1" applyFont="1" applyFill="1" applyAlignment="1">
      <alignment horizontal="left"/>
    </xf>
    <xf numFmtId="41" fontId="9" fillId="0" borderId="0" xfId="0" applyNumberFormat="1" applyFont="1" applyFill="1" applyBorder="1" applyAlignment="1">
      <alignment horizontal="center"/>
    </xf>
    <xf numFmtId="9" fontId="7" fillId="0" borderId="4" xfId="0" applyNumberFormat="1" applyFont="1" applyFill="1" applyBorder="1"/>
    <xf numFmtId="9" fontId="7" fillId="0" borderId="0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41" fontId="10" fillId="0" borderId="0" xfId="0" applyNumberFormat="1" applyFont="1" applyFill="1" applyAlignment="1">
      <alignment wrapText="1"/>
    </xf>
    <xf numFmtId="9" fontId="10" fillId="0" borderId="0" xfId="0" applyNumberFormat="1" applyFont="1" applyFill="1" applyAlignment="1">
      <alignment horizontal="right" wrapText="1"/>
    </xf>
    <xf numFmtId="41" fontId="10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wrapText="1"/>
    </xf>
  </cellXfs>
  <cellStyles count="5">
    <cellStyle name="Comma 2" xfId="2"/>
    <cellStyle name="Comma 3" xfId="3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view="pageBreakPreview" topLeftCell="E1" zoomScale="60" zoomScaleNormal="100" workbookViewId="0">
      <selection activeCell="J7" sqref="J7"/>
    </sheetView>
  </sheetViews>
  <sheetFormatPr defaultRowHeight="14.25"/>
  <cols>
    <col min="1" max="1" width="3.7109375" style="54" bestFit="1" customWidth="1"/>
    <col min="2" max="2" width="10.5703125" style="54" customWidth="1"/>
    <col min="3" max="3" width="20.42578125" style="54" bestFit="1" customWidth="1"/>
    <col min="4" max="4" width="35.42578125" style="54" customWidth="1"/>
    <col min="5" max="5" width="12.140625" style="54" customWidth="1"/>
    <col min="6" max="6" width="27" style="54" customWidth="1"/>
    <col min="7" max="7" width="15.140625" style="54" bestFit="1" customWidth="1"/>
    <col min="8" max="8" width="15.85546875" style="54" customWidth="1"/>
    <col min="9" max="9" width="14.85546875" style="55" customWidth="1"/>
    <col min="10" max="10" width="11" style="54" customWidth="1"/>
    <col min="11" max="11" width="7.42578125" style="56" customWidth="1"/>
    <col min="12" max="12" width="17.7109375" style="55" bestFit="1" customWidth="1"/>
    <col min="13" max="13" width="12.7109375" style="56" customWidth="1"/>
    <col min="14" max="14" width="16" style="55" customWidth="1"/>
    <col min="15" max="15" width="8.85546875" style="56" customWidth="1"/>
    <col min="16" max="16" width="15.85546875" style="55" customWidth="1"/>
    <col min="17" max="17" width="12.28515625" style="56" customWidth="1"/>
    <col min="18" max="18" width="13.28515625" style="57" bestFit="1" customWidth="1"/>
    <col min="19" max="19" width="16.85546875" style="58" customWidth="1"/>
    <col min="20" max="20" width="18.42578125" style="55" customWidth="1"/>
    <col min="21" max="21" width="13.28515625" style="55" customWidth="1"/>
    <col min="22" max="22" width="16.5703125" style="55" customWidth="1"/>
    <col min="23" max="23" width="0" style="54" hidden="1" customWidth="1"/>
    <col min="24" max="16384" width="9.140625" style="54"/>
  </cols>
  <sheetData>
    <row r="1" spans="1:25" s="2" customFormat="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s="11" customFormat="1" ht="70.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6" t="s">
        <v>9</v>
      </c>
      <c r="J2" s="3" t="s">
        <v>10</v>
      </c>
      <c r="K2" s="7" t="s">
        <v>11</v>
      </c>
      <c r="L2" s="8" t="s">
        <v>12</v>
      </c>
      <c r="M2" s="9" t="s">
        <v>13</v>
      </c>
      <c r="N2" s="8" t="s">
        <v>14</v>
      </c>
      <c r="O2" s="7" t="s">
        <v>15</v>
      </c>
      <c r="P2" s="8" t="s">
        <v>16</v>
      </c>
      <c r="Q2" s="7" t="s">
        <v>17</v>
      </c>
      <c r="R2" s="8" t="s">
        <v>18</v>
      </c>
      <c r="S2" s="10" t="s">
        <v>19</v>
      </c>
      <c r="T2" s="8" t="s">
        <v>20</v>
      </c>
      <c r="U2" s="8" t="s">
        <v>21</v>
      </c>
      <c r="V2" s="8" t="s">
        <v>22</v>
      </c>
    </row>
    <row r="3" spans="1:25" s="2" customFormat="1" ht="52.5" customHeight="1">
      <c r="A3" s="12">
        <v>1</v>
      </c>
      <c r="B3" s="13" t="s">
        <v>23</v>
      </c>
      <c r="C3" s="14" t="s">
        <v>24</v>
      </c>
      <c r="D3" s="13" t="s">
        <v>25</v>
      </c>
      <c r="E3" s="15">
        <v>40972</v>
      </c>
      <c r="F3" s="16" t="s">
        <v>26</v>
      </c>
      <c r="G3" s="17">
        <v>40972</v>
      </c>
      <c r="H3" s="18" t="s">
        <v>27</v>
      </c>
      <c r="I3" s="19">
        <f>125400*100/114</f>
        <v>110000</v>
      </c>
      <c r="J3" s="18" t="s">
        <v>28</v>
      </c>
      <c r="K3" s="20">
        <v>1</v>
      </c>
      <c r="L3" s="21">
        <f t="shared" ref="L3:L14" si="0">I3*K3</f>
        <v>110000</v>
      </c>
      <c r="M3" s="20">
        <v>0</v>
      </c>
      <c r="N3" s="21">
        <f t="shared" ref="N3:N14" si="1">I3*M3</f>
        <v>0</v>
      </c>
      <c r="O3" s="20">
        <v>0</v>
      </c>
      <c r="P3" s="22">
        <f t="shared" ref="P3:P14" si="2">L3*O3</f>
        <v>0</v>
      </c>
      <c r="Q3" s="20">
        <v>0</v>
      </c>
      <c r="R3" s="23">
        <f t="shared" ref="R3:R14" si="3">L3*Q3</f>
        <v>0</v>
      </c>
      <c r="S3" s="24" t="s">
        <v>29</v>
      </c>
      <c r="T3" s="25">
        <v>0</v>
      </c>
      <c r="U3" s="25">
        <v>0</v>
      </c>
      <c r="V3" s="25">
        <f>I3</f>
        <v>110000</v>
      </c>
      <c r="W3" s="14"/>
      <c r="X3" s="26"/>
    </row>
    <row r="4" spans="1:25" s="2" customFormat="1" ht="52.5" customHeight="1">
      <c r="A4" s="12">
        <v>2</v>
      </c>
      <c r="B4" s="13" t="s">
        <v>30</v>
      </c>
      <c r="C4" s="14" t="s">
        <v>24</v>
      </c>
      <c r="D4" s="13" t="s">
        <v>31</v>
      </c>
      <c r="E4" s="15" t="s">
        <v>32</v>
      </c>
      <c r="F4" s="16" t="s">
        <v>33</v>
      </c>
      <c r="G4" s="17" t="s">
        <v>32</v>
      </c>
      <c r="H4" s="18" t="s">
        <v>34</v>
      </c>
      <c r="I4" s="19">
        <v>50000</v>
      </c>
      <c r="J4" s="18" t="s">
        <v>35</v>
      </c>
      <c r="K4" s="20">
        <v>0</v>
      </c>
      <c r="L4" s="21">
        <f t="shared" si="0"/>
        <v>0</v>
      </c>
      <c r="M4" s="20">
        <v>0</v>
      </c>
      <c r="N4" s="21">
        <f t="shared" si="1"/>
        <v>0</v>
      </c>
      <c r="O4" s="20">
        <v>0</v>
      </c>
      <c r="P4" s="22">
        <f t="shared" si="2"/>
        <v>0</v>
      </c>
      <c r="Q4" s="20">
        <v>0</v>
      </c>
      <c r="R4" s="23">
        <f t="shared" si="3"/>
        <v>0</v>
      </c>
      <c r="S4" s="24" t="s">
        <v>36</v>
      </c>
      <c r="T4" s="25">
        <f>I4</f>
        <v>50000</v>
      </c>
      <c r="U4" s="25">
        <v>0</v>
      </c>
      <c r="V4" s="25">
        <v>0</v>
      </c>
      <c r="W4" s="14"/>
      <c r="X4" s="26"/>
    </row>
    <row r="5" spans="1:25" s="2" customFormat="1" ht="52.5" customHeight="1">
      <c r="A5" s="12">
        <v>3</v>
      </c>
      <c r="B5" s="13" t="s">
        <v>37</v>
      </c>
      <c r="C5" s="14" t="s">
        <v>24</v>
      </c>
      <c r="D5" s="13" t="s">
        <v>38</v>
      </c>
      <c r="E5" s="15" t="s">
        <v>39</v>
      </c>
      <c r="F5" s="16" t="s">
        <v>40</v>
      </c>
      <c r="G5" s="17" t="s">
        <v>39</v>
      </c>
      <c r="H5" s="18" t="s">
        <v>41</v>
      </c>
      <c r="I5" s="19">
        <v>172978.54</v>
      </c>
      <c r="J5" s="18" t="s">
        <v>35</v>
      </c>
      <c r="K5" s="20">
        <v>0</v>
      </c>
      <c r="L5" s="21">
        <f t="shared" si="0"/>
        <v>0</v>
      </c>
      <c r="M5" s="20">
        <v>0</v>
      </c>
      <c r="N5" s="21">
        <f t="shared" si="1"/>
        <v>0</v>
      </c>
      <c r="O5" s="20">
        <v>0</v>
      </c>
      <c r="P5" s="22">
        <f t="shared" si="2"/>
        <v>0</v>
      </c>
      <c r="Q5" s="20">
        <v>0</v>
      </c>
      <c r="R5" s="23">
        <f t="shared" si="3"/>
        <v>0</v>
      </c>
      <c r="S5" s="24" t="s">
        <v>36</v>
      </c>
      <c r="T5" s="25">
        <f>I5</f>
        <v>172978.54</v>
      </c>
      <c r="U5" s="25">
        <v>0</v>
      </c>
      <c r="V5" s="25">
        <v>0</v>
      </c>
      <c r="W5" s="14"/>
      <c r="X5" s="26"/>
    </row>
    <row r="6" spans="1:25" s="2" customFormat="1" ht="52.5" customHeight="1">
      <c r="A6" s="12">
        <v>4</v>
      </c>
      <c r="B6" s="13" t="s">
        <v>42</v>
      </c>
      <c r="C6" s="14" t="s">
        <v>43</v>
      </c>
      <c r="D6" s="13" t="s">
        <v>44</v>
      </c>
      <c r="E6" s="15">
        <v>41005</v>
      </c>
      <c r="F6" s="16" t="s">
        <v>45</v>
      </c>
      <c r="G6" s="17">
        <v>41005</v>
      </c>
      <c r="H6" s="18" t="s">
        <v>46</v>
      </c>
      <c r="I6" s="19">
        <f>146959.52*100/114</f>
        <v>128911.85964912279</v>
      </c>
      <c r="J6" s="18" t="s">
        <v>28</v>
      </c>
      <c r="K6" s="20">
        <v>0.5</v>
      </c>
      <c r="L6" s="21">
        <f t="shared" si="0"/>
        <v>64455.929824561397</v>
      </c>
      <c r="M6" s="20">
        <v>0.5</v>
      </c>
      <c r="N6" s="21">
        <f t="shared" si="1"/>
        <v>64455.929824561397</v>
      </c>
      <c r="O6" s="20">
        <v>0.5</v>
      </c>
      <c r="P6" s="22">
        <f t="shared" si="2"/>
        <v>32227.964912280699</v>
      </c>
      <c r="Q6" s="20">
        <v>0</v>
      </c>
      <c r="R6" s="23">
        <f t="shared" si="3"/>
        <v>0</v>
      </c>
      <c r="S6" s="24" t="s">
        <v>47</v>
      </c>
      <c r="T6" s="25">
        <v>0</v>
      </c>
      <c r="U6" s="25">
        <v>0</v>
      </c>
      <c r="V6" s="25">
        <f>I6</f>
        <v>128911.85964912279</v>
      </c>
      <c r="W6" s="14"/>
      <c r="X6" s="26"/>
    </row>
    <row r="7" spans="1:25" s="2" customFormat="1" ht="52.5" customHeight="1">
      <c r="A7" s="12">
        <v>5</v>
      </c>
      <c r="B7" s="13" t="s">
        <v>30</v>
      </c>
      <c r="C7" s="14" t="s">
        <v>48</v>
      </c>
      <c r="D7" s="13" t="s">
        <v>49</v>
      </c>
      <c r="E7" s="15">
        <v>41096</v>
      </c>
      <c r="F7" s="16" t="s">
        <v>50</v>
      </c>
      <c r="G7" s="17">
        <v>41096</v>
      </c>
      <c r="H7" s="18" t="s">
        <v>51</v>
      </c>
      <c r="I7" s="19">
        <v>35430</v>
      </c>
      <c r="J7" s="18" t="s">
        <v>52</v>
      </c>
      <c r="K7" s="20">
        <v>0</v>
      </c>
      <c r="L7" s="21">
        <f t="shared" si="0"/>
        <v>0</v>
      </c>
      <c r="M7" s="20">
        <v>0</v>
      </c>
      <c r="N7" s="21">
        <f t="shared" si="1"/>
        <v>0</v>
      </c>
      <c r="O7" s="20">
        <v>0</v>
      </c>
      <c r="P7" s="22">
        <f t="shared" si="2"/>
        <v>0</v>
      </c>
      <c r="Q7" s="20">
        <v>0</v>
      </c>
      <c r="R7" s="23">
        <f t="shared" si="3"/>
        <v>0</v>
      </c>
      <c r="S7" s="24" t="s">
        <v>36</v>
      </c>
      <c r="T7" s="25">
        <f>I7</f>
        <v>35430</v>
      </c>
      <c r="U7" s="25">
        <v>0</v>
      </c>
      <c r="V7" s="25">
        <v>0</v>
      </c>
      <c r="W7" s="14"/>
      <c r="X7" s="26"/>
    </row>
    <row r="8" spans="1:25" s="2" customFormat="1" ht="52.5" customHeight="1">
      <c r="A8" s="12">
        <v>6</v>
      </c>
      <c r="B8" s="14" t="s">
        <v>53</v>
      </c>
      <c r="C8" s="14" t="s">
        <v>24</v>
      </c>
      <c r="D8" s="14" t="s">
        <v>54</v>
      </c>
      <c r="E8" s="27">
        <v>41127</v>
      </c>
      <c r="F8" s="28" t="s">
        <v>55</v>
      </c>
      <c r="G8" s="29">
        <v>41127</v>
      </c>
      <c r="H8" s="30" t="s">
        <v>56</v>
      </c>
      <c r="I8" s="19">
        <v>49950</v>
      </c>
      <c r="J8" s="30" t="s">
        <v>52</v>
      </c>
      <c r="K8" s="20">
        <v>1</v>
      </c>
      <c r="L8" s="21">
        <f t="shared" si="0"/>
        <v>49950</v>
      </c>
      <c r="M8" s="20">
        <v>1</v>
      </c>
      <c r="N8" s="21">
        <f t="shared" si="1"/>
        <v>49950</v>
      </c>
      <c r="O8" s="20">
        <v>1</v>
      </c>
      <c r="P8" s="22">
        <f t="shared" si="2"/>
        <v>49950</v>
      </c>
      <c r="Q8" s="20">
        <v>0</v>
      </c>
      <c r="R8" s="23">
        <f t="shared" si="3"/>
        <v>0</v>
      </c>
      <c r="S8" s="24" t="s">
        <v>57</v>
      </c>
      <c r="T8" s="25">
        <f>I8</f>
        <v>49950</v>
      </c>
      <c r="U8" s="25">
        <v>0</v>
      </c>
      <c r="V8" s="25">
        <v>0</v>
      </c>
      <c r="W8" s="14"/>
      <c r="X8" s="26"/>
    </row>
    <row r="9" spans="1:25" s="2" customFormat="1" ht="52.5" customHeight="1">
      <c r="A9" s="12">
        <v>7</v>
      </c>
      <c r="B9" s="13" t="s">
        <v>42</v>
      </c>
      <c r="C9" s="14" t="s">
        <v>24</v>
      </c>
      <c r="D9" s="13" t="s">
        <v>58</v>
      </c>
      <c r="E9" s="15" t="s">
        <v>59</v>
      </c>
      <c r="F9" s="16" t="s">
        <v>60</v>
      </c>
      <c r="G9" s="17" t="s">
        <v>59</v>
      </c>
      <c r="H9" s="18" t="s">
        <v>61</v>
      </c>
      <c r="I9" s="19">
        <v>35000</v>
      </c>
      <c r="J9" s="18" t="s">
        <v>52</v>
      </c>
      <c r="K9" s="20">
        <v>1</v>
      </c>
      <c r="L9" s="21">
        <f t="shared" si="0"/>
        <v>35000</v>
      </c>
      <c r="M9" s="20">
        <v>0.6</v>
      </c>
      <c r="N9" s="21">
        <f t="shared" si="1"/>
        <v>21000</v>
      </c>
      <c r="O9" s="20">
        <v>0</v>
      </c>
      <c r="P9" s="22">
        <f t="shared" si="2"/>
        <v>0</v>
      </c>
      <c r="Q9" s="20">
        <v>0</v>
      </c>
      <c r="R9" s="23">
        <f t="shared" si="3"/>
        <v>0</v>
      </c>
      <c r="S9" s="24" t="s">
        <v>57</v>
      </c>
      <c r="T9" s="25">
        <f>I9</f>
        <v>35000</v>
      </c>
      <c r="U9" s="25">
        <v>0</v>
      </c>
      <c r="V9" s="25">
        <v>0</v>
      </c>
      <c r="W9" s="14"/>
      <c r="X9" s="26"/>
    </row>
    <row r="10" spans="1:25" s="2" customFormat="1" ht="52.5" customHeight="1">
      <c r="A10" s="12">
        <v>8</v>
      </c>
      <c r="B10" s="13" t="s">
        <v>62</v>
      </c>
      <c r="C10" s="14" t="s">
        <v>24</v>
      </c>
      <c r="D10" s="13" t="s">
        <v>63</v>
      </c>
      <c r="E10" s="15" t="s">
        <v>64</v>
      </c>
      <c r="F10" s="16" t="s">
        <v>65</v>
      </c>
      <c r="G10" s="17" t="s">
        <v>64</v>
      </c>
      <c r="H10" s="18" t="s">
        <v>66</v>
      </c>
      <c r="I10" s="19">
        <f>76950*100/114</f>
        <v>67500</v>
      </c>
      <c r="J10" s="18" t="s">
        <v>52</v>
      </c>
      <c r="K10" s="20">
        <v>1</v>
      </c>
      <c r="L10" s="21">
        <f t="shared" si="0"/>
        <v>67500</v>
      </c>
      <c r="M10" s="20">
        <v>0.8</v>
      </c>
      <c r="N10" s="21">
        <f t="shared" si="1"/>
        <v>54000</v>
      </c>
      <c r="O10" s="20">
        <v>0.2</v>
      </c>
      <c r="P10" s="22">
        <f t="shared" si="2"/>
        <v>13500</v>
      </c>
      <c r="Q10" s="20">
        <v>0</v>
      </c>
      <c r="R10" s="23">
        <f t="shared" si="3"/>
        <v>0</v>
      </c>
      <c r="S10" s="24" t="s">
        <v>67</v>
      </c>
      <c r="T10" s="25">
        <v>0</v>
      </c>
      <c r="U10" s="25">
        <v>0</v>
      </c>
      <c r="V10" s="25">
        <f>I10</f>
        <v>67500</v>
      </c>
      <c r="W10" s="14"/>
      <c r="X10" s="26"/>
    </row>
    <row r="11" spans="1:25" s="2" customFormat="1" ht="52.5" customHeight="1">
      <c r="A11" s="12">
        <v>9</v>
      </c>
      <c r="B11" s="13" t="s">
        <v>68</v>
      </c>
      <c r="C11" s="14" t="s">
        <v>43</v>
      </c>
      <c r="D11" s="13" t="s">
        <v>69</v>
      </c>
      <c r="E11" s="15">
        <v>41249</v>
      </c>
      <c r="F11" s="16" t="s">
        <v>70</v>
      </c>
      <c r="G11" s="17">
        <v>41249</v>
      </c>
      <c r="H11" s="18" t="s">
        <v>71</v>
      </c>
      <c r="I11" s="19">
        <f>193263.5*100/114</f>
        <v>169529.38596491228</v>
      </c>
      <c r="J11" s="18" t="s">
        <v>28</v>
      </c>
      <c r="K11" s="20">
        <v>0.61499999999999999</v>
      </c>
      <c r="L11" s="21">
        <f t="shared" si="0"/>
        <v>104260.57236842105</v>
      </c>
      <c r="M11" s="20">
        <v>0.77</v>
      </c>
      <c r="N11" s="21">
        <f t="shared" si="1"/>
        <v>130537.62719298246</v>
      </c>
      <c r="O11" s="20">
        <v>0.23</v>
      </c>
      <c r="P11" s="22">
        <f t="shared" si="2"/>
        <v>23979.931644736844</v>
      </c>
      <c r="Q11" s="20">
        <v>0</v>
      </c>
      <c r="R11" s="23">
        <f t="shared" si="3"/>
        <v>0</v>
      </c>
      <c r="S11" s="24" t="s">
        <v>47</v>
      </c>
      <c r="T11" s="25">
        <v>0</v>
      </c>
      <c r="U11" s="25">
        <v>0</v>
      </c>
      <c r="V11" s="25">
        <f>I11</f>
        <v>169529.38596491228</v>
      </c>
      <c r="W11" s="14"/>
      <c r="X11" s="26"/>
    </row>
    <row r="12" spans="1:25" s="2" customFormat="1" ht="52.5" customHeight="1">
      <c r="A12" s="12">
        <v>10</v>
      </c>
      <c r="B12" s="14" t="s">
        <v>72</v>
      </c>
      <c r="C12" s="14" t="s">
        <v>43</v>
      </c>
      <c r="D12" s="14" t="s">
        <v>73</v>
      </c>
      <c r="E12" s="27">
        <v>41249</v>
      </c>
      <c r="F12" s="28" t="s">
        <v>74</v>
      </c>
      <c r="G12" s="29">
        <v>41249</v>
      </c>
      <c r="H12" s="30" t="s">
        <v>75</v>
      </c>
      <c r="I12" s="19">
        <v>85000</v>
      </c>
      <c r="J12" s="30" t="s">
        <v>28</v>
      </c>
      <c r="K12" s="20">
        <v>1</v>
      </c>
      <c r="L12" s="21">
        <f t="shared" si="0"/>
        <v>85000</v>
      </c>
      <c r="M12" s="20">
        <v>1</v>
      </c>
      <c r="N12" s="21">
        <f t="shared" si="1"/>
        <v>85000</v>
      </c>
      <c r="O12" s="20">
        <v>1</v>
      </c>
      <c r="P12" s="22">
        <f t="shared" si="2"/>
        <v>85000</v>
      </c>
      <c r="Q12" s="20">
        <v>0</v>
      </c>
      <c r="R12" s="23">
        <f t="shared" si="3"/>
        <v>0</v>
      </c>
      <c r="S12" s="24" t="s">
        <v>36</v>
      </c>
      <c r="T12" s="25">
        <f>I12</f>
        <v>85000</v>
      </c>
      <c r="U12" s="25">
        <v>0</v>
      </c>
      <c r="V12" s="25">
        <v>0</v>
      </c>
      <c r="W12" s="14"/>
      <c r="X12" s="26"/>
    </row>
    <row r="13" spans="1:25" s="2" customFormat="1" ht="52.5" customHeight="1">
      <c r="A13" s="12">
        <v>11</v>
      </c>
      <c r="B13" s="13" t="s">
        <v>76</v>
      </c>
      <c r="C13" s="14" t="s">
        <v>24</v>
      </c>
      <c r="D13" s="13" t="s">
        <v>77</v>
      </c>
      <c r="E13" s="15" t="s">
        <v>78</v>
      </c>
      <c r="F13" s="16" t="s">
        <v>79</v>
      </c>
      <c r="G13" s="17" t="s">
        <v>78</v>
      </c>
      <c r="H13" s="18" t="s">
        <v>80</v>
      </c>
      <c r="I13" s="19">
        <f>159991.02*100/114</f>
        <v>140342.99999999997</v>
      </c>
      <c r="J13" s="18" t="s">
        <v>81</v>
      </c>
      <c r="K13" s="20">
        <v>0.5</v>
      </c>
      <c r="L13" s="21">
        <f t="shared" si="0"/>
        <v>70171.499999999985</v>
      </c>
      <c r="M13" s="20">
        <v>0.5</v>
      </c>
      <c r="N13" s="21">
        <f t="shared" si="1"/>
        <v>70171.499999999985</v>
      </c>
      <c r="O13" s="20">
        <v>0</v>
      </c>
      <c r="P13" s="22">
        <f t="shared" si="2"/>
        <v>0</v>
      </c>
      <c r="Q13" s="20">
        <v>0</v>
      </c>
      <c r="R13" s="23">
        <f t="shared" si="3"/>
        <v>0</v>
      </c>
      <c r="S13" s="24" t="s">
        <v>82</v>
      </c>
      <c r="T13" s="25">
        <f>I13</f>
        <v>140342.99999999997</v>
      </c>
      <c r="U13" s="25">
        <v>0</v>
      </c>
      <c r="V13" s="25">
        <v>0</v>
      </c>
      <c r="W13" s="14"/>
      <c r="X13" s="26"/>
    </row>
    <row r="14" spans="1:25" s="2" customFormat="1" ht="52.5" customHeight="1" thickBot="1">
      <c r="A14" s="12">
        <v>12</v>
      </c>
      <c r="B14" s="13" t="s">
        <v>83</v>
      </c>
      <c r="C14" s="14" t="s">
        <v>84</v>
      </c>
      <c r="D14" s="13" t="s">
        <v>85</v>
      </c>
      <c r="E14" s="15" t="s">
        <v>86</v>
      </c>
      <c r="F14" s="16" t="s">
        <v>87</v>
      </c>
      <c r="G14" s="17" t="s">
        <v>86</v>
      </c>
      <c r="H14" s="18" t="s">
        <v>88</v>
      </c>
      <c r="I14" s="19">
        <f>91880.5*100/114</f>
        <v>80596.929824561405</v>
      </c>
      <c r="J14" s="18" t="s">
        <v>89</v>
      </c>
      <c r="K14" s="20">
        <v>1</v>
      </c>
      <c r="L14" s="21">
        <f t="shared" si="0"/>
        <v>80596.929824561405</v>
      </c>
      <c r="M14" s="20">
        <v>1</v>
      </c>
      <c r="N14" s="21">
        <f t="shared" si="1"/>
        <v>80596.929824561405</v>
      </c>
      <c r="O14" s="20">
        <v>0</v>
      </c>
      <c r="P14" s="22">
        <f t="shared" si="2"/>
        <v>0</v>
      </c>
      <c r="Q14" s="20">
        <v>0</v>
      </c>
      <c r="R14" s="23">
        <f t="shared" si="3"/>
        <v>0</v>
      </c>
      <c r="S14" s="24" t="s">
        <v>90</v>
      </c>
      <c r="T14" s="25">
        <v>0</v>
      </c>
      <c r="U14" s="25">
        <v>0</v>
      </c>
      <c r="V14" s="25">
        <f>I14</f>
        <v>80596.929824561405</v>
      </c>
      <c r="W14" s="14"/>
      <c r="X14" s="26"/>
    </row>
    <row r="15" spans="1:25" s="31" customFormat="1" ht="18.75" thickBot="1">
      <c r="C15" s="32"/>
      <c r="D15" s="32"/>
      <c r="F15" s="33" t="s">
        <v>91</v>
      </c>
      <c r="G15" s="34"/>
      <c r="H15" s="34"/>
      <c r="I15" s="35">
        <f>SUM(I3:I14)</f>
        <v>1125239.7154385964</v>
      </c>
      <c r="J15" s="36"/>
      <c r="K15" s="37">
        <f>L15/I15</f>
        <v>0.59270475692158242</v>
      </c>
      <c r="L15" s="38">
        <f>SUM(L3:L14)</f>
        <v>666934.93201754382</v>
      </c>
      <c r="M15" s="37">
        <f>N15/I15</f>
        <v>0.49386097843649218</v>
      </c>
      <c r="N15" s="38">
        <f>SUM(N3:N14)</f>
        <v>555711.98684210528</v>
      </c>
      <c r="O15" s="37">
        <f>P15/I15</f>
        <v>0.18187937534469792</v>
      </c>
      <c r="P15" s="38">
        <f>SUM(P3:P14)</f>
        <v>204657.89655701755</v>
      </c>
      <c r="Q15" s="37">
        <f>R15/I15</f>
        <v>0</v>
      </c>
      <c r="R15" s="39">
        <v>0</v>
      </c>
      <c r="S15" s="40"/>
      <c r="T15" s="38">
        <f>SUM(T3:T14)</f>
        <v>568701.54</v>
      </c>
      <c r="U15" s="38">
        <f t="shared" ref="U15:V15" si="4">SUM(U3:U14)</f>
        <v>0</v>
      </c>
      <c r="V15" s="38">
        <f t="shared" si="4"/>
        <v>556538.1754385964</v>
      </c>
    </row>
    <row r="16" spans="1:25" s="41" customFormat="1" ht="18.75" thickBot="1">
      <c r="C16" s="42"/>
      <c r="D16" s="42"/>
      <c r="F16" s="43"/>
      <c r="G16" s="44"/>
      <c r="I16" s="45"/>
      <c r="K16" s="46"/>
      <c r="L16" s="47"/>
      <c r="M16" s="46"/>
      <c r="N16" s="47"/>
      <c r="O16" s="46"/>
      <c r="P16" s="48"/>
      <c r="Q16" s="46"/>
      <c r="R16" s="49"/>
      <c r="S16" s="42"/>
      <c r="T16" s="50">
        <f>T15/I15</f>
        <v>0.505404788150702</v>
      </c>
      <c r="U16" s="50">
        <f>U15/I15</f>
        <v>0</v>
      </c>
      <c r="V16" s="50">
        <f>V15/I15</f>
        <v>0.494595211849298</v>
      </c>
      <c r="Y16" s="51"/>
    </row>
    <row r="17" spans="3:25" s="31" customFormat="1" ht="18.75" thickBot="1">
      <c r="C17" s="32"/>
      <c r="D17" s="32"/>
      <c r="F17" s="33" t="s">
        <v>92</v>
      </c>
      <c r="G17" s="34"/>
      <c r="H17" s="34"/>
      <c r="I17" s="35">
        <v>1398952.6578947369</v>
      </c>
      <c r="J17" s="36"/>
      <c r="K17" s="37">
        <v>0.23947325431168576</v>
      </c>
      <c r="L17" s="38">
        <v>335011.74561403506</v>
      </c>
      <c r="M17" s="37">
        <v>0.14718275174818596</v>
      </c>
      <c r="N17" s="38">
        <v>205901.70175438595</v>
      </c>
      <c r="O17" s="37">
        <v>0.17473786451635123</v>
      </c>
      <c r="P17" s="38">
        <v>244450</v>
      </c>
      <c r="Q17" s="37">
        <v>0</v>
      </c>
      <c r="R17" s="39">
        <v>0</v>
      </c>
      <c r="S17" s="40"/>
      <c r="T17" s="38">
        <v>201106.14035087719</v>
      </c>
      <c r="U17" s="38">
        <v>240011.74561403508</v>
      </c>
      <c r="V17" s="38">
        <v>957834.77192982461</v>
      </c>
      <c r="W17" s="31">
        <v>957834.77192982461</v>
      </c>
    </row>
    <row r="18" spans="3:25" s="41" customFormat="1" ht="18.75" thickBot="1">
      <c r="C18" s="42"/>
      <c r="D18" s="42"/>
      <c r="F18" s="43"/>
      <c r="G18" s="44"/>
      <c r="I18" s="45"/>
      <c r="K18" s="46"/>
      <c r="L18" s="47"/>
      <c r="M18" s="46"/>
      <c r="N18" s="47"/>
      <c r="O18" s="46"/>
      <c r="P18" s="48"/>
      <c r="Q18" s="46"/>
      <c r="R18" s="49"/>
      <c r="S18" s="42"/>
      <c r="T18" s="50">
        <v>0.14375478627955776</v>
      </c>
      <c r="U18" s="50">
        <v>0.1715653094188514</v>
      </c>
      <c r="V18" s="50">
        <v>0.68467990430159087</v>
      </c>
      <c r="W18" s="41">
        <v>0.68467990430159087</v>
      </c>
      <c r="Y18" s="51"/>
    </row>
    <row r="19" spans="3:25" s="31" customFormat="1" ht="18.75" thickBot="1">
      <c r="C19" s="32"/>
      <c r="D19" s="32"/>
      <c r="F19" s="33" t="s">
        <v>93</v>
      </c>
      <c r="G19" s="34"/>
      <c r="H19" s="34"/>
      <c r="I19" s="35">
        <v>272155.32999999996</v>
      </c>
      <c r="J19" s="36"/>
      <c r="K19" s="37">
        <v>0.84276159500532299</v>
      </c>
      <c r="L19" s="38">
        <v>229362.06</v>
      </c>
      <c r="M19" s="37">
        <v>0.25451424890337448</v>
      </c>
      <c r="N19" s="38">
        <v>69267.409400000004</v>
      </c>
      <c r="O19" s="37">
        <v>0.62964800285190092</v>
      </c>
      <c r="P19" s="38">
        <v>171362.06</v>
      </c>
      <c r="Q19" s="37">
        <v>0</v>
      </c>
      <c r="R19" s="39">
        <v>0</v>
      </c>
      <c r="S19" s="40"/>
      <c r="T19" s="38">
        <v>121257</v>
      </c>
      <c r="U19" s="38">
        <v>150898.32999999999</v>
      </c>
      <c r="V19" s="38">
        <v>0</v>
      </c>
      <c r="W19" s="31">
        <v>0</v>
      </c>
    </row>
    <row r="20" spans="3:25" s="31" customFormat="1" ht="18.75" thickBot="1">
      <c r="C20" s="32"/>
      <c r="D20" s="32"/>
      <c r="F20" s="33"/>
      <c r="G20" s="34"/>
      <c r="H20" s="34"/>
      <c r="I20" s="35"/>
      <c r="J20" s="36"/>
      <c r="K20" s="37"/>
      <c r="L20" s="38"/>
      <c r="M20" s="37"/>
      <c r="N20" s="38"/>
      <c r="O20" s="37"/>
      <c r="P20" s="38"/>
      <c r="Q20" s="37"/>
      <c r="R20" s="39"/>
      <c r="S20" s="40"/>
      <c r="T20" s="50">
        <v>0.44554335937495698</v>
      </c>
      <c r="U20" s="50">
        <v>0.55445664062504307</v>
      </c>
      <c r="V20" s="50">
        <v>0</v>
      </c>
      <c r="W20" s="31">
        <v>0</v>
      </c>
    </row>
    <row r="21" spans="3:25" s="31" customFormat="1" ht="18.75" thickBot="1">
      <c r="C21" s="32"/>
      <c r="D21" s="32"/>
      <c r="F21" s="33" t="s">
        <v>94</v>
      </c>
      <c r="G21" s="34"/>
      <c r="H21" s="34"/>
      <c r="I21" s="35">
        <v>950706.58</v>
      </c>
      <c r="J21" s="36"/>
      <c r="K21" s="37">
        <v>0.64779249001516337</v>
      </c>
      <c r="L21" s="38">
        <v>615860.58273200004</v>
      </c>
      <c r="M21" s="37">
        <v>0.16002065284327788</v>
      </c>
      <c r="N21" s="38">
        <v>152132.68759399999</v>
      </c>
      <c r="O21" s="37">
        <v>0.32111287046314546</v>
      </c>
      <c r="P21" s="38">
        <v>305284.11887200002</v>
      </c>
      <c r="Q21" s="37">
        <v>0</v>
      </c>
      <c r="R21" s="39">
        <v>0</v>
      </c>
      <c r="S21" s="40"/>
      <c r="T21" s="38">
        <v>458132.51999999996</v>
      </c>
      <c r="U21" s="38">
        <v>242589.06</v>
      </c>
      <c r="V21" s="38">
        <v>249985</v>
      </c>
      <c r="W21" s="31">
        <v>249985</v>
      </c>
    </row>
    <row r="22" spans="3:25" s="41" customFormat="1" ht="18.75" thickBot="1">
      <c r="C22" s="42"/>
      <c r="D22" s="42"/>
      <c r="F22" s="43"/>
      <c r="G22" s="44"/>
      <c r="I22" s="45"/>
      <c r="K22" s="46"/>
      <c r="L22" s="47"/>
      <c r="M22" s="46"/>
      <c r="N22" s="47"/>
      <c r="O22" s="46"/>
      <c r="P22" s="48"/>
      <c r="Q22" s="46"/>
      <c r="R22" s="49"/>
      <c r="S22" s="42"/>
      <c r="T22" s="50">
        <v>0.48188634604800989</v>
      </c>
      <c r="U22" s="50">
        <v>0.25516712001719816</v>
      </c>
      <c r="V22" s="50">
        <v>0.26294653393479195</v>
      </c>
      <c r="W22" s="41">
        <v>0.26294653393479195</v>
      </c>
      <c r="Y22" s="51"/>
    </row>
    <row r="23" spans="3:25" s="31" customFormat="1" ht="18.75" thickBot="1">
      <c r="C23" s="32"/>
      <c r="D23" s="32"/>
      <c r="F23" s="33" t="s">
        <v>95</v>
      </c>
      <c r="G23" s="52"/>
      <c r="H23" s="53"/>
      <c r="I23" s="35">
        <f>I21+I19+I17+I15</f>
        <v>3747054.2833333332</v>
      </c>
      <c r="J23" s="36"/>
      <c r="K23" s="37">
        <v>0.45015936778997268</v>
      </c>
      <c r="L23" s="38">
        <f>L21+L19+L17+L15</f>
        <v>1847169.3203635789</v>
      </c>
      <c r="M23" s="37">
        <v>0.16297941280092151</v>
      </c>
      <c r="N23" s="38">
        <f>N21+N19+N17+N15</f>
        <v>983013.78559049126</v>
      </c>
      <c r="O23" s="37">
        <v>0.27503706314784321</v>
      </c>
      <c r="P23" s="38">
        <f>P21+P19+P17+P15</f>
        <v>925754.07542901754</v>
      </c>
      <c r="Q23" s="37">
        <v>0</v>
      </c>
      <c r="R23" s="39">
        <v>0</v>
      </c>
      <c r="S23" s="40"/>
      <c r="T23" s="38">
        <v>780495.66035087709</v>
      </c>
      <c r="U23" s="38">
        <v>633499.13561403507</v>
      </c>
      <c r="V23" s="38">
        <v>1207819.7719298247</v>
      </c>
      <c r="W23" s="31">
        <v>1207819.7719298247</v>
      </c>
    </row>
    <row r="24" spans="3:25" s="41" customFormat="1" ht="18.75" thickBot="1">
      <c r="C24" s="42"/>
      <c r="D24" s="42"/>
      <c r="F24" s="43"/>
      <c r="G24" s="44"/>
      <c r="I24" s="45"/>
      <c r="K24" s="46"/>
      <c r="L24" s="47"/>
      <c r="M24" s="46"/>
      <c r="N24" s="47"/>
      <c r="O24" s="46"/>
      <c r="P24" s="48"/>
      <c r="Q24" s="46"/>
      <c r="R24" s="49"/>
      <c r="S24" s="42"/>
      <c r="T24" s="50">
        <v>0.29769292989229174</v>
      </c>
      <c r="U24" s="50">
        <v>0.24162621696114911</v>
      </c>
      <c r="V24" s="50">
        <v>0.46068085314655915</v>
      </c>
      <c r="Y24" s="51"/>
    </row>
  </sheetData>
  <mergeCells count="7">
    <mergeCell ref="G23:H23"/>
    <mergeCell ref="A1:T1"/>
    <mergeCell ref="G15:H15"/>
    <mergeCell ref="G17:H17"/>
    <mergeCell ref="G19:H19"/>
    <mergeCell ref="G20:H20"/>
    <mergeCell ref="G21:H21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 A1 = Awards R 30K - R200 </vt:lpstr>
      <vt:lpstr>'Q4 A1 = Awards R 30K - R200 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kmakgobela</cp:lastModifiedBy>
  <dcterms:created xsi:type="dcterms:W3CDTF">2012-09-03T07:11:03Z</dcterms:created>
  <dcterms:modified xsi:type="dcterms:W3CDTF">2012-09-03T07:15:23Z</dcterms:modified>
</cp:coreProperties>
</file>